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7830" activeTab="2"/>
  </bookViews>
  <sheets>
    <sheet name="KIAMB 1" sheetId="1" r:id="rId1"/>
    <sheet name="KIAMB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<sst xmlns="http://schemas.openxmlformats.org/spreadsheetml/2006/main" count="155" uniqueCount="52">
  <si>
    <t>A: Mapato</t>
  </si>
  <si>
    <t>Kasma</t>
  </si>
  <si>
    <t>Chanzo cha mapato (Maelezo ya Kasma)</t>
  </si>
  <si>
    <t>Makisio</t>
  </si>
  <si>
    <t>Pungufu/ziada</t>
  </si>
  <si>
    <t>% Mapato/Makisio</t>
  </si>
  <si>
    <t>A</t>
  </si>
  <si>
    <t>B</t>
  </si>
  <si>
    <t>C</t>
  </si>
  <si>
    <t>D</t>
  </si>
  <si>
    <t>E</t>
  </si>
  <si>
    <t>F (D + E)</t>
  </si>
  <si>
    <t>G (C - F)</t>
  </si>
  <si>
    <t>H (F/C*100)</t>
  </si>
  <si>
    <t>I</t>
  </si>
  <si>
    <t>J</t>
  </si>
  <si>
    <t>Own Source</t>
  </si>
  <si>
    <t>Mishahara</t>
  </si>
  <si>
    <t>Oc</t>
  </si>
  <si>
    <t>Maendeleo</t>
  </si>
  <si>
    <t>Jumla</t>
  </si>
  <si>
    <t>B:Matumizi</t>
  </si>
  <si>
    <t>Chanzo cha matumizi (Maelezo ya Kasma)</t>
  </si>
  <si>
    <t>Bajeti  timilizi</t>
  </si>
  <si>
    <t>Jumla ya Makisio na Bajeti timilizi</t>
  </si>
  <si>
    <t>Baki/Ziada</t>
  </si>
  <si>
    <t>% Matumizi/Makisio</t>
  </si>
  <si>
    <t>F</t>
  </si>
  <si>
    <t>G</t>
  </si>
  <si>
    <t>H (F + G)</t>
  </si>
  <si>
    <t>I (C - H)</t>
  </si>
  <si>
    <t>J (H/C*100)</t>
  </si>
  <si>
    <t>KIAMBATANISHO .1</t>
  </si>
  <si>
    <t>KIAMBATANISHO .2</t>
  </si>
  <si>
    <t>HALMASHAURI YA WILAYA CHUNYA</t>
  </si>
  <si>
    <t>A; Mapato</t>
  </si>
  <si>
    <t>B;Matumizi</t>
  </si>
  <si>
    <t>Mapato ya Ndani</t>
  </si>
  <si>
    <t>Ruzuku ya Maendeleo</t>
  </si>
  <si>
    <t>Ruzuku ya matumizi ya kawaida</t>
  </si>
  <si>
    <t>Ruzuku ya matumizi mengineyo</t>
  </si>
  <si>
    <t>Maendeleo (40%)</t>
  </si>
  <si>
    <t>Kawaida (60%)</t>
  </si>
  <si>
    <t>TAARIFA YA MAPATO NA MATUMIZI  KUFIKIA MWEZI JUNIMWAKA 2021</t>
  </si>
  <si>
    <t>TAARIFA YA MAPATO NA MATUMIZI  KUFIKIA MWEZI JULAI MWAKA 2020/2021</t>
  </si>
  <si>
    <t xml:space="preserve">Jumla ya mapato mwezi Julai   </t>
  </si>
  <si>
    <t>Mapato halisi mwezi Julai 2021</t>
  </si>
  <si>
    <t>Jumla ya mapato mwezi Julai  hadi Julai 2021</t>
  </si>
  <si>
    <t>Jumla ya matumizi mwezi Julai   2021</t>
  </si>
  <si>
    <t>Matumizi halisi Mwezi Julai 2021</t>
  </si>
  <si>
    <t>Jumla ya matumizi mwezi Julai  hadi  Julai 2021</t>
  </si>
  <si>
    <t>Mapato Fungwa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</si>
</sst>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\ dd/mm/yyyy"/>
    <numFmt numFmtId="186" formatCode="\ dd\-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9" fillId="0" borderId="0" xfId="0" applyFont="1" applyAlignment="1">
      <alignment/>
    </xf>
    <xf numFmtId="43" fontId="49" fillId="0" borderId="0" xfId="42" applyFont="1" applyAlignment="1">
      <alignment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3" fontId="49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horizontal="left"/>
    </xf>
    <xf numFmtId="43" fontId="51" fillId="0" borderId="10" xfId="42" applyFont="1" applyBorder="1" applyAlignment="1">
      <alignment/>
    </xf>
    <xf numFmtId="2" fontId="51" fillId="0" borderId="10" xfId="42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43" fontId="51" fillId="0" borderId="10" xfId="42" applyFont="1" applyFill="1" applyBorder="1" applyAlignment="1">
      <alignment/>
    </xf>
    <xf numFmtId="0" fontId="50" fillId="0" borderId="10" xfId="0" applyFont="1" applyBorder="1" applyAlignment="1">
      <alignment/>
    </xf>
    <xf numFmtId="43" fontId="50" fillId="0" borderId="10" xfId="42" applyFont="1" applyBorder="1" applyAlignment="1">
      <alignment/>
    </xf>
    <xf numFmtId="0" fontId="52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43" fontId="51" fillId="0" borderId="0" xfId="42" applyFont="1" applyBorder="1" applyAlignment="1">
      <alignment/>
    </xf>
    <xf numFmtId="43" fontId="51" fillId="0" borderId="0" xfId="42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43" fontId="51" fillId="0" borderId="14" xfId="42" applyFont="1" applyBorder="1" applyAlignment="1">
      <alignment/>
    </xf>
    <xf numFmtId="0" fontId="51" fillId="0" borderId="15" xfId="0" applyFont="1" applyBorder="1" applyAlignment="1">
      <alignment/>
    </xf>
    <xf numFmtId="43" fontId="49" fillId="0" borderId="0" xfId="42" applyNumberFormat="1" applyFont="1" applyAlignment="1">
      <alignment/>
    </xf>
    <xf numFmtId="43" fontId="51" fillId="0" borderId="16" xfId="42" applyFont="1" applyBorder="1" applyAlignment="1">
      <alignment/>
    </xf>
    <xf numFmtId="43" fontId="51" fillId="0" borderId="10" xfId="42" applyFont="1" applyBorder="1" applyAlignment="1">
      <alignment horizontal="center"/>
    </xf>
    <xf numFmtId="43" fontId="4" fillId="33" borderId="10" xfId="42" applyFont="1" applyFill="1" applyBorder="1" applyAlignment="1">
      <alignment horizontal="right"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43" fontId="6" fillId="0" borderId="10" xfId="42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42" applyFont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2" applyFont="1" applyFill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6" fillId="0" borderId="10" xfId="0" applyFont="1" applyFill="1" applyBorder="1" applyAlignment="1">
      <alignment horizontal="center" vertical="top"/>
    </xf>
    <xf numFmtId="43" fontId="6" fillId="0" borderId="10" xfId="42" applyFont="1" applyFill="1" applyBorder="1" applyAlignment="1">
      <alignment horizontal="center" vertical="top"/>
    </xf>
    <xf numFmtId="9" fontId="5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3" fontId="4" fillId="0" borderId="10" xfId="42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3" fontId="6" fillId="0" borderId="10" xfId="42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1" fontId="6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4" fillId="0" borderId="0" xfId="42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43" fontId="5" fillId="0" borderId="0" xfId="0" applyNumberFormat="1" applyFont="1" applyAlignment="1">
      <alignment/>
    </xf>
    <xf numFmtId="43" fontId="50" fillId="0" borderId="10" xfId="0" applyNumberFormat="1" applyFont="1" applyBorder="1" applyAlignment="1">
      <alignment vertical="top" wrapText="1"/>
    </xf>
    <xf numFmtId="43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/>
    </xf>
    <xf numFmtId="43" fontId="51" fillId="33" borderId="10" xfId="42" applyFont="1" applyFill="1" applyBorder="1" applyAlignment="1">
      <alignment/>
    </xf>
    <xf numFmtId="43" fontId="51" fillId="33" borderId="0" xfId="42" applyFont="1" applyFill="1" applyAlignment="1">
      <alignment/>
    </xf>
    <xf numFmtId="43" fontId="50" fillId="33" borderId="10" xfId="42" applyFont="1" applyFill="1" applyBorder="1" applyAlignment="1">
      <alignment/>
    </xf>
    <xf numFmtId="43" fontId="50" fillId="0" borderId="10" xfId="0" applyNumberFormat="1" applyFont="1" applyBorder="1" applyAlignment="1">
      <alignment vertical="top"/>
    </xf>
    <xf numFmtId="0" fontId="49" fillId="0" borderId="0" xfId="0" applyFont="1" applyAlignment="1">
      <alignment horizontal="center"/>
    </xf>
    <xf numFmtId="2" fontId="50" fillId="0" borderId="10" xfId="42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3" fillId="0" borderId="11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0" fillId="0" borderId="11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4" xfId="67"/>
    <cellStyle name="Normal 42" xfId="68"/>
    <cellStyle name="Normal 5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zoomScalePageLayoutView="0" workbookViewId="0" topLeftCell="A6">
      <selection activeCell="K21" sqref="K21"/>
    </sheetView>
  </sheetViews>
  <sheetFormatPr defaultColWidth="9.140625" defaultRowHeight="15"/>
  <cols>
    <col min="1" max="1" width="5.00390625" style="1" customWidth="1"/>
    <col min="2" max="2" width="10.140625" style="1" customWidth="1"/>
    <col min="3" max="3" width="18.00390625" style="1" customWidth="1"/>
    <col min="4" max="6" width="15.140625" style="1" bestFit="1" customWidth="1"/>
    <col min="7" max="7" width="18.7109375" style="1" bestFit="1" customWidth="1"/>
    <col min="8" max="8" width="16.7109375" style="1" customWidth="1"/>
    <col min="9" max="9" width="16.140625" style="1" bestFit="1" customWidth="1"/>
    <col min="10" max="10" width="15.140625" style="1" bestFit="1" customWidth="1"/>
    <col min="11" max="11" width="9.8515625" style="1" bestFit="1" customWidth="1"/>
    <col min="12" max="12" width="9.140625" style="1" customWidth="1"/>
    <col min="13" max="13" width="16.8515625" style="1" bestFit="1" customWidth="1"/>
    <col min="14" max="16384" width="9.140625" style="1" customWidth="1"/>
  </cols>
  <sheetData>
    <row r="1" spans="6:10" ht="16.5">
      <c r="F1" s="2"/>
      <c r="H1" s="2"/>
      <c r="I1" s="83" t="s">
        <v>32</v>
      </c>
      <c r="J1" s="83"/>
    </row>
    <row r="2" spans="2:11" ht="20.25">
      <c r="B2" s="87" t="s">
        <v>43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87" t="s">
        <v>34</v>
      </c>
      <c r="C3" s="88"/>
      <c r="D3" s="88"/>
      <c r="E3" s="88"/>
      <c r="F3" s="88"/>
      <c r="G3" s="88"/>
      <c r="H3" s="88"/>
      <c r="I3" s="88"/>
      <c r="J3" s="88"/>
      <c r="K3" s="89"/>
    </row>
    <row r="4" spans="2:11" ht="16.5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2"/>
    </row>
    <row r="5" spans="2:11" s="7" customFormat="1" ht="42.75">
      <c r="B5" s="3" t="s">
        <v>1</v>
      </c>
      <c r="C5" s="4" t="s">
        <v>2</v>
      </c>
      <c r="D5" s="5" t="s">
        <v>3</v>
      </c>
      <c r="E5" s="6" t="str">
        <f>'KIAMB 2'!F5</f>
        <v>Jumla ya mapato mwezi Julai   </v>
      </c>
      <c r="F5" s="6" t="str">
        <f>'KIAMB 2'!G5</f>
        <v>Mapato halisi mwezi Julai 2021</v>
      </c>
      <c r="G5" s="71" t="str">
        <f>'KIAMB 2'!H5</f>
        <v>Jumla ya mapato mwezi Julai  hadi Julai 2021</v>
      </c>
      <c r="H5" s="77" t="str">
        <f>'KIAMB 2'!I5</f>
        <v>Pungufu/ziada</v>
      </c>
      <c r="I5" s="5" t="str">
        <f>'KIAMB 2'!J5</f>
        <v>% Mapato/Makisio</v>
      </c>
      <c r="J5" s="5"/>
      <c r="K5" s="5"/>
    </row>
    <row r="6" spans="2:13" ht="16.5">
      <c r="B6" s="8" t="s">
        <v>6</v>
      </c>
      <c r="C6" s="9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M6" s="10"/>
    </row>
    <row r="7" spans="2:13" ht="16.5">
      <c r="B7" s="11"/>
      <c r="C7" s="12" t="s">
        <v>16</v>
      </c>
      <c r="D7" s="13">
        <f>'KIAMB 2'!E7</f>
        <v>4846560000</v>
      </c>
      <c r="E7" s="13">
        <f>'KIAMB 2'!F7</f>
        <v>0</v>
      </c>
      <c r="F7" s="13">
        <f>'KIAMB 2'!G7</f>
        <v>651437099.74</v>
      </c>
      <c r="G7" s="13">
        <f>SUM(E7+F7)</f>
        <v>651437099.74</v>
      </c>
      <c r="H7" s="13">
        <f>D7-G7</f>
        <v>4195122900.26</v>
      </c>
      <c r="I7" s="14">
        <f>G7/D7*100</f>
        <v>13.441226348998054</v>
      </c>
      <c r="J7" s="13"/>
      <c r="K7" s="13"/>
      <c r="M7" s="10"/>
    </row>
    <row r="8" spans="2:12" ht="16.5">
      <c r="B8" s="11"/>
      <c r="C8" s="11" t="s">
        <v>17</v>
      </c>
      <c r="D8" s="13">
        <f>'KIAMB 2'!E8</f>
        <v>12662865000</v>
      </c>
      <c r="E8" s="13">
        <f>'KIAMB 2'!F8</f>
        <v>0</v>
      </c>
      <c r="F8" s="13">
        <f>'KIAMB 2'!G8</f>
        <v>998783750</v>
      </c>
      <c r="G8" s="13">
        <f>SUM(E8+F8)</f>
        <v>998783750</v>
      </c>
      <c r="H8" s="13">
        <f>D8-G8</f>
        <v>11664081250</v>
      </c>
      <c r="I8" s="14">
        <f>G8/D8*100</f>
        <v>7.8875021568973525</v>
      </c>
      <c r="J8" s="13"/>
      <c r="K8" s="13"/>
      <c r="L8" s="10"/>
    </row>
    <row r="9" spans="2:11" ht="16.5">
      <c r="B9" s="11"/>
      <c r="C9" s="11" t="s">
        <v>18</v>
      </c>
      <c r="D9" s="13">
        <f>'KIAMB 2'!E9</f>
        <v>1412103499.74</v>
      </c>
      <c r="E9" s="13">
        <f>'KIAMB 2'!F9</f>
        <v>0</v>
      </c>
      <c r="F9" s="13">
        <f>'KIAMB 2'!G9</f>
        <v>0</v>
      </c>
      <c r="G9" s="13">
        <f>SUM(E9+F9)</f>
        <v>0</v>
      </c>
      <c r="H9" s="13">
        <f>D9-G9</f>
        <v>1412103499.74</v>
      </c>
      <c r="I9" s="14">
        <f>G9/D9*100</f>
        <v>0</v>
      </c>
      <c r="J9" s="13"/>
      <c r="K9" s="13"/>
    </row>
    <row r="10" spans="2:11" ht="16.5">
      <c r="B10" s="15"/>
      <c r="C10" s="15" t="s">
        <v>19</v>
      </c>
      <c r="D10" s="13">
        <f>'KIAMB 2'!E10</f>
        <v>9614662500</v>
      </c>
      <c r="E10" s="13">
        <f>'KIAMB 2'!F10</f>
        <v>0</v>
      </c>
      <c r="F10" s="13">
        <f>'KIAMB 2'!G10</f>
        <v>0</v>
      </c>
      <c r="G10" s="13">
        <f>SUM(E10+F10)</f>
        <v>0</v>
      </c>
      <c r="H10" s="13">
        <f>D10-G10</f>
        <v>9614662500</v>
      </c>
      <c r="I10" s="14">
        <f>G10/D10*100</f>
        <v>0</v>
      </c>
      <c r="J10" s="16"/>
      <c r="K10" s="16"/>
    </row>
    <row r="11" spans="2:11" s="19" customFormat="1" ht="15.75">
      <c r="B11" s="17"/>
      <c r="C11" s="17" t="s">
        <v>20</v>
      </c>
      <c r="D11" s="18">
        <f>SUM(D7:D10)</f>
        <v>28536190999.74</v>
      </c>
      <c r="E11" s="18">
        <f>SUM(E7:E10)</f>
        <v>0</v>
      </c>
      <c r="F11" s="18">
        <f>SUM(F7:F10)</f>
        <v>1650220849.74</v>
      </c>
      <c r="G11" s="18">
        <f>SUM(G7:G10)</f>
        <v>1650220849.74</v>
      </c>
      <c r="H11" s="18">
        <f>SUM(H7:H10)</f>
        <v>26885970150</v>
      </c>
      <c r="I11" s="79">
        <f>G11/D11*100</f>
        <v>5.782905117767944</v>
      </c>
      <c r="J11" s="18">
        <v>0</v>
      </c>
      <c r="K11" s="18"/>
    </row>
    <row r="12" spans="2:13" ht="16.5">
      <c r="B12" s="20"/>
      <c r="C12" s="21"/>
      <c r="D12" s="22"/>
      <c r="E12" s="23"/>
      <c r="F12" s="24"/>
      <c r="G12" s="22"/>
      <c r="H12" s="22"/>
      <c r="I12" s="22"/>
      <c r="J12" s="22"/>
      <c r="K12" s="25"/>
      <c r="M12" s="10"/>
    </row>
    <row r="13" spans="2:13" ht="16.5">
      <c r="B13" s="26"/>
      <c r="C13" s="21"/>
      <c r="D13" s="22"/>
      <c r="E13" s="23"/>
      <c r="F13" s="22"/>
      <c r="G13" s="22"/>
      <c r="H13" s="22"/>
      <c r="I13" s="27"/>
      <c r="J13" s="22"/>
      <c r="K13" s="28"/>
      <c r="M13" s="10"/>
    </row>
    <row r="14" spans="2:11" ht="16.5">
      <c r="B14" s="84" t="s">
        <v>21</v>
      </c>
      <c r="C14" s="85"/>
      <c r="D14" s="85"/>
      <c r="E14" s="85"/>
      <c r="F14" s="85"/>
      <c r="G14" s="85"/>
      <c r="H14" s="85"/>
      <c r="I14" s="85"/>
      <c r="J14" s="85"/>
      <c r="K14" s="86"/>
    </row>
    <row r="15" spans="2:11" s="7" customFormat="1" ht="42.75">
      <c r="B15" s="3" t="s">
        <v>1</v>
      </c>
      <c r="C15" s="4" t="s">
        <v>22</v>
      </c>
      <c r="D15" s="3" t="s">
        <v>3</v>
      </c>
      <c r="E15" s="5" t="s">
        <v>23</v>
      </c>
      <c r="F15" s="6" t="s">
        <v>24</v>
      </c>
      <c r="G15" s="72" t="str">
        <f>'KIAMB 2'!H13</f>
        <v>Jumla ya matumizi mwezi Julai   2021</v>
      </c>
      <c r="H15" s="6" t="str">
        <f>+'KIAMB 2'!I13</f>
        <v>Matumizi halisi Mwezi Julai 2021</v>
      </c>
      <c r="I15" s="6" t="str">
        <f>+'KIAMB 2'!J13</f>
        <v>Jumla ya matumizi mwezi Julai  hadi  Julai 2021</v>
      </c>
      <c r="J15" s="3" t="str">
        <f>'KIAMB 2'!K13</f>
        <v>Baki/Ziada</v>
      </c>
      <c r="K15" s="6" t="str">
        <f>'KIAMB 2'!L13</f>
        <v>% Matumizi/Makisio</v>
      </c>
    </row>
    <row r="16" spans="2:11" ht="16.5">
      <c r="B16" s="8" t="s">
        <v>6</v>
      </c>
      <c r="C16" s="9" t="s">
        <v>7</v>
      </c>
      <c r="D16" s="8" t="s">
        <v>8</v>
      </c>
      <c r="E16" s="8" t="s">
        <v>9</v>
      </c>
      <c r="F16" s="8" t="s">
        <v>10</v>
      </c>
      <c r="G16" s="73" t="s">
        <v>27</v>
      </c>
      <c r="H16" s="8" t="s">
        <v>28</v>
      </c>
      <c r="I16" s="8" t="s">
        <v>29</v>
      </c>
      <c r="J16" s="8" t="s">
        <v>30</v>
      </c>
      <c r="K16" s="8" t="s">
        <v>31</v>
      </c>
    </row>
    <row r="17" spans="2:11" ht="16.5">
      <c r="B17" s="11"/>
      <c r="C17" s="12" t="s">
        <v>16</v>
      </c>
      <c r="D17" s="13">
        <f>'KIAMB 2'!E15+'KIAMB 2'!E16</f>
        <v>3940301000</v>
      </c>
      <c r="E17" s="29">
        <f>'KIAMB 2'!F15+'KIAMB 2'!F16</f>
        <v>119566.72</v>
      </c>
      <c r="F17" s="13">
        <f>SUM(D17:E17)</f>
        <v>3940420566.72</v>
      </c>
      <c r="G17" s="74">
        <f>'KIAMB 2'!H15+'KIAMB 2'!H16</f>
        <v>0</v>
      </c>
      <c r="H17" s="13">
        <f>'KIAMB 2'!I15+'KIAMB 2'!I16</f>
        <v>0</v>
      </c>
      <c r="I17" s="13">
        <f>SUM(G17:H17)</f>
        <v>0</v>
      </c>
      <c r="J17" s="13">
        <f>D17-I17</f>
        <v>3940301000</v>
      </c>
      <c r="K17" s="13">
        <f>I17/D17*100</f>
        <v>0</v>
      </c>
    </row>
    <row r="18" spans="2:11" ht="16.5">
      <c r="B18" s="11"/>
      <c r="C18" s="11" t="s">
        <v>17</v>
      </c>
      <c r="D18" s="13">
        <f>'KIAMB 2'!E18</f>
        <v>12662865000</v>
      </c>
      <c r="E18" s="29">
        <f>'KIAMB 2'!F18</f>
        <v>0</v>
      </c>
      <c r="F18" s="13">
        <f>SUM(D18:E18)</f>
        <v>12662865000</v>
      </c>
      <c r="G18" s="75">
        <f>'KIAMB 2'!H18</f>
        <v>998783750</v>
      </c>
      <c r="H18" s="30">
        <f>'KIAMB 2'!I18</f>
        <v>0</v>
      </c>
      <c r="I18" s="13">
        <f>SUM(G18:H18)</f>
        <v>998783750</v>
      </c>
      <c r="J18" s="13">
        <f>D18-I18</f>
        <v>11664081250</v>
      </c>
      <c r="K18" s="13">
        <f>I18/D18*100</f>
        <v>7.8875021568973525</v>
      </c>
    </row>
    <row r="19" spans="2:11" ht="16.5">
      <c r="B19" s="11"/>
      <c r="C19" s="11" t="s">
        <v>18</v>
      </c>
      <c r="D19" s="13">
        <f>'KIAMB 2'!E19</f>
        <v>1412103499.74</v>
      </c>
      <c r="E19" s="29">
        <f>'KIAMB 2'!F19</f>
        <v>0</v>
      </c>
      <c r="F19" s="13">
        <f>SUM(D19:E19)</f>
        <v>1412103499.74</v>
      </c>
      <c r="G19" s="74">
        <f>'KIAMB 2'!H19</f>
        <v>0</v>
      </c>
      <c r="H19" s="30">
        <f>'KIAMB 2'!I19</f>
        <v>0</v>
      </c>
      <c r="I19" s="13">
        <f>SUM(G19:H19)</f>
        <v>0</v>
      </c>
      <c r="J19" s="13">
        <f>D19-I19</f>
        <v>1412103499.74</v>
      </c>
      <c r="K19" s="13">
        <f>I19/D19*100</f>
        <v>0</v>
      </c>
    </row>
    <row r="20" spans="2:11" ht="16.5">
      <c r="B20" s="11"/>
      <c r="C20" s="11" t="s">
        <v>19</v>
      </c>
      <c r="D20" s="13">
        <f>'KIAMB 2'!E20</f>
        <v>9614662500</v>
      </c>
      <c r="E20" s="29">
        <f>'KIAMB 2'!F20</f>
        <v>9101579.05</v>
      </c>
      <c r="F20" s="13">
        <f>SUM(D20:E20)</f>
        <v>9623764079.05</v>
      </c>
      <c r="G20" s="74">
        <f>'KIAMB 2'!H20</f>
        <v>0</v>
      </c>
      <c r="H20" s="30">
        <f>'KIAMB 2'!I20</f>
        <v>0</v>
      </c>
      <c r="I20" s="13">
        <f>SUM(G20:H20)</f>
        <v>0</v>
      </c>
      <c r="J20" s="13">
        <f>D20-I20</f>
        <v>9614662500</v>
      </c>
      <c r="K20" s="13">
        <f>I20/D20*100</f>
        <v>0</v>
      </c>
    </row>
    <row r="21" spans="2:11" s="19" customFormat="1" ht="15.75">
      <c r="B21" s="17"/>
      <c r="C21" s="17" t="s">
        <v>20</v>
      </c>
      <c r="D21" s="18">
        <f>SUM(D17:D20)</f>
        <v>27629931999.74</v>
      </c>
      <c r="E21" s="18">
        <f aca="true" t="shared" si="0" ref="E21:J21">SUM(E17:E20)</f>
        <v>9221145.770000001</v>
      </c>
      <c r="F21" s="18">
        <f t="shared" si="0"/>
        <v>27639153145.51</v>
      </c>
      <c r="G21" s="76">
        <f>SUM(G17:G20)</f>
        <v>998783750</v>
      </c>
      <c r="H21" s="18">
        <f>SUM(H17:H20)</f>
        <v>0</v>
      </c>
      <c r="I21" s="18">
        <f>'KIAMB 2'!J21</f>
        <v>0</v>
      </c>
      <c r="J21" s="18">
        <f t="shared" si="0"/>
        <v>26631148249.739998</v>
      </c>
      <c r="K21" s="18">
        <f>SUM(G21/D21*100)</f>
        <v>3.614861411926017</v>
      </c>
    </row>
    <row r="22" ht="16.5">
      <c r="H22" s="2"/>
    </row>
    <row r="23" spans="6:8" ht="16.5">
      <c r="F23" s="2"/>
      <c r="H23" s="10"/>
    </row>
    <row r="24" ht="16.5">
      <c r="I24" s="78"/>
    </row>
    <row r="29" ht="16.5">
      <c r="F29" s="2"/>
    </row>
    <row r="30" ht="16.5">
      <c r="F30" s="2"/>
    </row>
    <row r="31" ht="16.5">
      <c r="F31" s="2"/>
    </row>
    <row r="32" ht="16.5">
      <c r="F32" s="10"/>
    </row>
  </sheetData>
  <sheetProtection/>
  <mergeCells count="5">
    <mergeCell ref="I1:J1"/>
    <mergeCell ref="B14:K14"/>
    <mergeCell ref="B2:K2"/>
    <mergeCell ref="B3:K3"/>
    <mergeCell ref="B4:K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8515625" style="31" customWidth="1"/>
    <col min="2" max="2" width="10.7109375" style="31" customWidth="1"/>
    <col min="3" max="3" width="22.00390625" style="31" customWidth="1"/>
    <col min="4" max="4" width="14.8515625" style="31" customWidth="1"/>
    <col min="5" max="5" width="15.00390625" style="32" customWidth="1"/>
    <col min="6" max="6" width="16.28125" style="31" customWidth="1"/>
    <col min="7" max="7" width="18.57421875" style="31" customWidth="1"/>
    <col min="8" max="8" width="19.7109375" style="32" customWidth="1"/>
    <col min="9" max="9" width="21.57421875" style="32" customWidth="1"/>
    <col min="10" max="10" width="18.28125" style="31" customWidth="1"/>
    <col min="11" max="11" width="19.7109375" style="32" customWidth="1"/>
    <col min="12" max="12" width="17.7109375" style="32" customWidth="1"/>
    <col min="13" max="13" width="19.8515625" style="31" bestFit="1" customWidth="1"/>
    <col min="14" max="14" width="16.8515625" style="32" bestFit="1" customWidth="1"/>
    <col min="15" max="15" width="9.140625" style="32" customWidth="1"/>
    <col min="16" max="16384" width="9.140625" style="31" customWidth="1"/>
  </cols>
  <sheetData>
    <row r="1" spans="3:12" ht="16.5">
      <c r="C1" s="64"/>
      <c r="D1" s="65"/>
      <c r="E1" s="66"/>
      <c r="F1" s="65"/>
      <c r="G1" s="66"/>
      <c r="H1" s="66"/>
      <c r="I1" s="66"/>
      <c r="J1" s="93" t="s">
        <v>33</v>
      </c>
      <c r="K1" s="93"/>
      <c r="L1" s="66"/>
    </row>
    <row r="2" spans="2:15" s="33" customFormat="1" ht="20.25">
      <c r="B2" s="62"/>
      <c r="C2" s="94" t="s">
        <v>44</v>
      </c>
      <c r="D2" s="95"/>
      <c r="E2" s="95"/>
      <c r="F2" s="95"/>
      <c r="G2" s="95"/>
      <c r="H2" s="95"/>
      <c r="I2" s="95"/>
      <c r="J2" s="95"/>
      <c r="K2" s="95"/>
      <c r="L2" s="96"/>
      <c r="N2" s="34"/>
      <c r="O2" s="34"/>
    </row>
    <row r="3" spans="3:15" s="33" customFormat="1" ht="20.25">
      <c r="C3" s="94" t="s">
        <v>34</v>
      </c>
      <c r="D3" s="95"/>
      <c r="E3" s="95"/>
      <c r="F3" s="95"/>
      <c r="G3" s="95"/>
      <c r="H3" s="95"/>
      <c r="I3" s="95"/>
      <c r="J3" s="95"/>
      <c r="K3" s="95"/>
      <c r="L3" s="96"/>
      <c r="N3" s="34"/>
      <c r="O3" s="34"/>
    </row>
    <row r="4" spans="2:15" s="33" customFormat="1" ht="16.5">
      <c r="B4" s="33" t="s">
        <v>35</v>
      </c>
      <c r="C4" s="97"/>
      <c r="D4" s="97"/>
      <c r="E4" s="97"/>
      <c r="F4" s="97"/>
      <c r="G4" s="97"/>
      <c r="H4" s="97"/>
      <c r="I4" s="97"/>
      <c r="J4" s="97"/>
      <c r="K4" s="97"/>
      <c r="L4" s="97"/>
      <c r="N4" s="34"/>
      <c r="O4" s="34"/>
    </row>
    <row r="5" spans="2:15" s="39" customFormat="1" ht="42.75">
      <c r="B5" s="35" t="s">
        <v>1</v>
      </c>
      <c r="C5" s="102" t="s">
        <v>2</v>
      </c>
      <c r="D5" s="102"/>
      <c r="E5" s="38" t="s">
        <v>3</v>
      </c>
      <c r="F5" s="36" t="s">
        <v>45</v>
      </c>
      <c r="G5" s="36" t="s">
        <v>46</v>
      </c>
      <c r="H5" s="60" t="s">
        <v>47</v>
      </c>
      <c r="I5" s="53" t="s">
        <v>4</v>
      </c>
      <c r="J5" s="52" t="s">
        <v>5</v>
      </c>
      <c r="K5" s="38"/>
      <c r="L5" s="38"/>
      <c r="N5" s="40"/>
      <c r="O5" s="40"/>
    </row>
    <row r="6" spans="2:12" ht="16.5">
      <c r="B6" s="41" t="s">
        <v>6</v>
      </c>
      <c r="C6" s="105" t="s">
        <v>7</v>
      </c>
      <c r="D6" s="106"/>
      <c r="E6" s="43" t="s">
        <v>8</v>
      </c>
      <c r="F6" s="42" t="s">
        <v>11</v>
      </c>
      <c r="G6" s="42" t="s">
        <v>10</v>
      </c>
      <c r="H6" s="43" t="s">
        <v>11</v>
      </c>
      <c r="I6" s="43" t="s">
        <v>12</v>
      </c>
      <c r="J6" s="42" t="s">
        <v>13</v>
      </c>
      <c r="K6" s="43" t="s">
        <v>14</v>
      </c>
      <c r="L6" s="43" t="s">
        <v>15</v>
      </c>
    </row>
    <row r="7" spans="2:13" ht="16.5">
      <c r="B7" s="44"/>
      <c r="C7" s="107" t="s">
        <v>37</v>
      </c>
      <c r="D7" s="108"/>
      <c r="E7" s="45">
        <v>4846560000</v>
      </c>
      <c r="F7" s="45"/>
      <c r="G7" s="46">
        <v>651437099.74</v>
      </c>
      <c r="H7" s="45">
        <f>SUM(F7:G7)</f>
        <v>651437099.74</v>
      </c>
      <c r="I7" s="45">
        <f>E7-H7</f>
        <v>4195122900.26</v>
      </c>
      <c r="J7" s="61">
        <f>H7/E7*100</f>
        <v>13.441226348998054</v>
      </c>
      <c r="K7" s="45"/>
      <c r="L7" s="45"/>
      <c r="M7" s="70"/>
    </row>
    <row r="8" spans="2:12" ht="16.5">
      <c r="B8" s="44"/>
      <c r="C8" s="107" t="s">
        <v>17</v>
      </c>
      <c r="D8" s="108"/>
      <c r="E8" s="47">
        <v>12662865000</v>
      </c>
      <c r="F8" s="47"/>
      <c r="G8" s="47">
        <v>998783750</v>
      </c>
      <c r="H8" s="45">
        <f>F8+G8</f>
        <v>998783750</v>
      </c>
      <c r="I8" s="45">
        <f>+E8-H8</f>
        <v>11664081250</v>
      </c>
      <c r="J8" s="61">
        <f>H8/E8*100</f>
        <v>7.8875021568973525</v>
      </c>
      <c r="K8" s="47"/>
      <c r="L8" s="47"/>
    </row>
    <row r="9" spans="2:12" ht="16.5">
      <c r="B9" s="44"/>
      <c r="C9" s="107" t="s">
        <v>39</v>
      </c>
      <c r="D9" s="108"/>
      <c r="E9" s="47">
        <f>1412103499.74</f>
        <v>1412103499.74</v>
      </c>
      <c r="F9" s="47"/>
      <c r="G9" s="16"/>
      <c r="H9" s="45"/>
      <c r="I9" s="45">
        <f>+E9-H9</f>
        <v>1412103499.74</v>
      </c>
      <c r="J9" s="61">
        <f>H9/E9*100</f>
        <v>0</v>
      </c>
      <c r="K9" s="47"/>
      <c r="L9" s="47"/>
    </row>
    <row r="10" spans="2:13" ht="16.5">
      <c r="B10" s="44"/>
      <c r="C10" s="107" t="s">
        <v>38</v>
      </c>
      <c r="D10" s="108"/>
      <c r="E10" s="47">
        <v>9614662500</v>
      </c>
      <c r="F10" s="47"/>
      <c r="G10" s="47"/>
      <c r="H10" s="45">
        <f>SUM(F10+G10)</f>
        <v>0</v>
      </c>
      <c r="I10" s="45">
        <f>+E10-H10</f>
        <v>9614662500</v>
      </c>
      <c r="J10" s="61">
        <f>H10/E10*100</f>
        <v>0</v>
      </c>
      <c r="K10" s="47"/>
      <c r="L10" s="47"/>
      <c r="M10" s="70"/>
    </row>
    <row r="11" spans="2:15" s="50" customFormat="1" ht="15.75">
      <c r="B11" s="48"/>
      <c r="C11" s="109" t="s">
        <v>20</v>
      </c>
      <c r="D11" s="110"/>
      <c r="E11" s="49">
        <f>E7+E8+E9+E10</f>
        <v>28536190999.74</v>
      </c>
      <c r="F11" s="49"/>
      <c r="G11" s="49">
        <f>SUM(G7:G10)</f>
        <v>1650220849.74</v>
      </c>
      <c r="H11" s="49">
        <f>SUM(H7:H10)</f>
        <v>1650220849.74</v>
      </c>
      <c r="I11" s="49">
        <f>SUM(I7:I10)</f>
        <v>26885970150</v>
      </c>
      <c r="J11" s="63">
        <f>H11/E11*100</f>
        <v>5.782905117767944</v>
      </c>
      <c r="K11" s="49"/>
      <c r="L11" s="49"/>
      <c r="M11" s="51"/>
      <c r="N11" s="51"/>
      <c r="O11" s="51"/>
    </row>
    <row r="12" spans="2:12" ht="16.5">
      <c r="B12" s="31" t="s">
        <v>36</v>
      </c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2:15" s="39" customFormat="1" ht="66" customHeight="1">
      <c r="B13" s="35" t="s">
        <v>1</v>
      </c>
      <c r="C13" s="103" t="s">
        <v>22</v>
      </c>
      <c r="D13" s="104"/>
      <c r="E13" s="53" t="s">
        <v>3</v>
      </c>
      <c r="F13" s="37" t="s">
        <v>23</v>
      </c>
      <c r="G13" s="36" t="s">
        <v>24</v>
      </c>
      <c r="H13" s="60" t="s">
        <v>48</v>
      </c>
      <c r="I13" s="60" t="s">
        <v>49</v>
      </c>
      <c r="J13" s="36" t="s">
        <v>50</v>
      </c>
      <c r="K13" s="53" t="s">
        <v>25</v>
      </c>
      <c r="L13" s="60" t="s">
        <v>26</v>
      </c>
      <c r="N13" s="40"/>
      <c r="O13" s="40"/>
    </row>
    <row r="14" spans="2:14" ht="16.5">
      <c r="B14" s="41" t="s">
        <v>6</v>
      </c>
      <c r="C14" s="105" t="s">
        <v>7</v>
      </c>
      <c r="D14" s="106"/>
      <c r="E14" s="43" t="s">
        <v>8</v>
      </c>
      <c r="F14" s="42" t="s">
        <v>9</v>
      </c>
      <c r="G14" s="42" t="s">
        <v>10</v>
      </c>
      <c r="H14" s="43" t="s">
        <v>29</v>
      </c>
      <c r="I14" s="43" t="s">
        <v>28</v>
      </c>
      <c r="J14" s="42" t="s">
        <v>29</v>
      </c>
      <c r="K14" s="43" t="s">
        <v>30</v>
      </c>
      <c r="L14" s="43" t="s">
        <v>31</v>
      </c>
      <c r="N14" s="54"/>
    </row>
    <row r="15" spans="2:14" ht="16.5">
      <c r="B15" s="44"/>
      <c r="C15" s="100" t="s">
        <v>37</v>
      </c>
      <c r="D15" s="55" t="s">
        <v>41</v>
      </c>
      <c r="E15" s="45">
        <v>1576120400</v>
      </c>
      <c r="F15" s="45"/>
      <c r="G15" s="45">
        <f>E15+F15</f>
        <v>1576120400</v>
      </c>
      <c r="H15" s="45"/>
      <c r="I15" s="45"/>
      <c r="J15" s="45">
        <f>SUM(H15+I15)</f>
        <v>0</v>
      </c>
      <c r="K15" s="45">
        <f>+E15-J15</f>
        <v>1576120400</v>
      </c>
      <c r="L15" s="45">
        <f aca="true" t="shared" si="0" ref="L15:L21">+J15/E15*100</f>
        <v>0</v>
      </c>
      <c r="M15" s="32"/>
      <c r="N15" s="54"/>
    </row>
    <row r="16" spans="2:12" ht="16.5">
      <c r="B16" s="44"/>
      <c r="C16" s="101"/>
      <c r="D16" s="56" t="s">
        <v>42</v>
      </c>
      <c r="E16" s="47">
        <v>2364180600</v>
      </c>
      <c r="F16" s="45">
        <v>119566.72</v>
      </c>
      <c r="G16" s="45">
        <f>SUM(E16+F16)</f>
        <v>2364300166.72</v>
      </c>
      <c r="H16" s="45"/>
      <c r="I16" s="45"/>
      <c r="J16" s="45">
        <f>SUM(H16+I16)</f>
        <v>0</v>
      </c>
      <c r="K16" s="45">
        <f>+E16-J16</f>
        <v>2364180600</v>
      </c>
      <c r="L16" s="45">
        <f t="shared" si="0"/>
        <v>0</v>
      </c>
    </row>
    <row r="17" spans="2:12" ht="16.5">
      <c r="B17" s="44"/>
      <c r="C17" s="80" t="s">
        <v>51</v>
      </c>
      <c r="D17" s="56"/>
      <c r="E17" s="47">
        <v>906259000</v>
      </c>
      <c r="F17" s="81"/>
      <c r="G17" s="45">
        <f>SUM(E17+F17)</f>
        <v>906259000</v>
      </c>
      <c r="H17" s="45"/>
      <c r="I17" s="45"/>
      <c r="J17" s="45"/>
      <c r="K17" s="45">
        <v>906259000</v>
      </c>
      <c r="L17" s="45"/>
    </row>
    <row r="18" spans="2:12" ht="16.5">
      <c r="B18" s="44"/>
      <c r="C18" s="59" t="s">
        <v>17</v>
      </c>
      <c r="D18" s="56"/>
      <c r="E18" s="47">
        <v>12662865000</v>
      </c>
      <c r="F18" s="67"/>
      <c r="G18" s="45">
        <f>E18+F18</f>
        <v>12662865000</v>
      </c>
      <c r="H18" s="45">
        <v>998783750</v>
      </c>
      <c r="I18" s="45"/>
      <c r="J18" s="45">
        <f>SUM(H18+I18)</f>
        <v>998783750</v>
      </c>
      <c r="K18" s="45">
        <f>+E18-J18</f>
        <v>11664081250</v>
      </c>
      <c r="L18" s="45">
        <f t="shared" si="0"/>
        <v>7.8875021568973525</v>
      </c>
    </row>
    <row r="19" spans="2:12" ht="16.5">
      <c r="B19" s="44"/>
      <c r="C19" s="59" t="s">
        <v>40</v>
      </c>
      <c r="D19" s="56"/>
      <c r="E19" s="47">
        <v>1412103499.74</v>
      </c>
      <c r="F19" s="45"/>
      <c r="G19" s="45">
        <f>E19+F19</f>
        <v>1412103499.74</v>
      </c>
      <c r="H19" s="45"/>
      <c r="I19" s="45"/>
      <c r="J19" s="45">
        <f>H19+I19</f>
        <v>0</v>
      </c>
      <c r="K19" s="45">
        <f>+E19-J19</f>
        <v>1412103499.74</v>
      </c>
      <c r="L19" s="45">
        <f t="shared" si="0"/>
        <v>0</v>
      </c>
    </row>
    <row r="20" spans="2:12" ht="16.5">
      <c r="B20" s="48"/>
      <c r="C20" s="59" t="s">
        <v>38</v>
      </c>
      <c r="D20" s="56"/>
      <c r="E20" s="47">
        <v>9614662500</v>
      </c>
      <c r="F20" s="45">
        <v>9101579.05</v>
      </c>
      <c r="G20" s="45">
        <f>E20+F20</f>
        <v>9623764079.05</v>
      </c>
      <c r="H20" s="45"/>
      <c r="I20" s="57"/>
      <c r="J20" s="45">
        <f>H20+I20</f>
        <v>0</v>
      </c>
      <c r="K20" s="45">
        <f>G20</f>
        <v>9623764079.05</v>
      </c>
      <c r="L20" s="45">
        <f t="shared" si="0"/>
        <v>0</v>
      </c>
    </row>
    <row r="21" spans="2:15" s="50" customFormat="1" ht="15.75">
      <c r="B21" s="58"/>
      <c r="C21" s="68" t="s">
        <v>20</v>
      </c>
      <c r="D21" s="69"/>
      <c r="E21" s="49">
        <f>SUM(E15:E20)</f>
        <v>28536190999.74</v>
      </c>
      <c r="F21" s="49">
        <f>SUM(F15:F20)</f>
        <v>9221145.770000001</v>
      </c>
      <c r="G21" s="49">
        <f>SUM(G15+G16+G17+G18+G19+G20)</f>
        <v>28545412145.510002</v>
      </c>
      <c r="H21" s="49"/>
      <c r="I21" s="49"/>
      <c r="J21" s="49"/>
      <c r="K21" s="49">
        <f>K15+K16+K17+K18+K19+K20</f>
        <v>27546508828.79</v>
      </c>
      <c r="L21" s="43">
        <f t="shared" si="0"/>
        <v>0</v>
      </c>
      <c r="N21" s="51"/>
      <c r="O21" s="51"/>
    </row>
  </sheetData>
  <sheetProtection/>
  <mergeCells count="15">
    <mergeCell ref="C7:D7"/>
    <mergeCell ref="C8:D8"/>
    <mergeCell ref="C9:D9"/>
    <mergeCell ref="C10:D10"/>
    <mergeCell ref="C11:D11"/>
    <mergeCell ref="J1:K1"/>
    <mergeCell ref="C2:L2"/>
    <mergeCell ref="C3:L3"/>
    <mergeCell ref="C4:L4"/>
    <mergeCell ref="C12:L12"/>
    <mergeCell ref="C15:C16"/>
    <mergeCell ref="C5:D5"/>
    <mergeCell ref="C13:D13"/>
    <mergeCell ref="C14:D14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PageLayoutView="0" workbookViewId="0" topLeftCell="A1">
      <selection activeCell="B13" sqref="B13:L21"/>
    </sheetView>
  </sheetViews>
  <sheetFormatPr defaultColWidth="9.140625" defaultRowHeight="15"/>
  <cols>
    <col min="1" max="1" width="5.8515625" style="31" customWidth="1"/>
    <col min="2" max="2" width="7.8515625" style="31" customWidth="1"/>
    <col min="3" max="3" width="21.140625" style="31" customWidth="1"/>
    <col min="4" max="4" width="14.421875" style="31" customWidth="1"/>
    <col min="5" max="5" width="15.00390625" style="32" customWidth="1"/>
    <col min="6" max="6" width="12.7109375" style="31" customWidth="1"/>
    <col min="7" max="7" width="15.00390625" style="31" customWidth="1"/>
    <col min="8" max="8" width="14.140625" style="32" customWidth="1"/>
    <col min="9" max="9" width="16.28125" style="32" customWidth="1"/>
    <col min="10" max="10" width="12.8515625" style="31" bestFit="1" customWidth="1"/>
    <col min="11" max="11" width="15.421875" style="32" customWidth="1"/>
    <col min="12" max="12" width="8.00390625" style="32" customWidth="1"/>
    <col min="13" max="13" width="19.8515625" style="31" bestFit="1" customWidth="1"/>
    <col min="14" max="14" width="16.8515625" style="32" bestFit="1" customWidth="1"/>
    <col min="15" max="15" width="9.140625" style="32" customWidth="1"/>
    <col min="16" max="16384" width="9.140625" style="31" customWidth="1"/>
  </cols>
  <sheetData>
    <row r="1" spans="3:12" ht="16.5">
      <c r="C1" s="64"/>
      <c r="D1" s="65"/>
      <c r="E1" s="66"/>
      <c r="F1" s="65"/>
      <c r="G1" s="66"/>
      <c r="H1" s="66"/>
      <c r="I1" s="66"/>
      <c r="J1" s="93" t="s">
        <v>33</v>
      </c>
      <c r="K1" s="93"/>
      <c r="L1" s="66"/>
    </row>
    <row r="2" spans="2:15" s="33" customFormat="1" ht="20.25">
      <c r="B2" s="62"/>
      <c r="C2" s="94" t="s">
        <v>44</v>
      </c>
      <c r="D2" s="95"/>
      <c r="E2" s="95"/>
      <c r="F2" s="95"/>
      <c r="G2" s="95"/>
      <c r="H2" s="95"/>
      <c r="I2" s="95"/>
      <c r="J2" s="95"/>
      <c r="K2" s="95"/>
      <c r="L2" s="96"/>
      <c r="N2" s="34"/>
      <c r="O2" s="34"/>
    </row>
    <row r="3" spans="3:15" s="33" customFormat="1" ht="20.25">
      <c r="C3" s="94" t="s">
        <v>34</v>
      </c>
      <c r="D3" s="95"/>
      <c r="E3" s="95"/>
      <c r="F3" s="95"/>
      <c r="G3" s="95"/>
      <c r="H3" s="95"/>
      <c r="I3" s="95"/>
      <c r="J3" s="95"/>
      <c r="K3" s="95"/>
      <c r="L3" s="96"/>
      <c r="N3" s="34"/>
      <c r="O3" s="34"/>
    </row>
    <row r="4" spans="2:15" s="33" customFormat="1" ht="16.5">
      <c r="B4" s="33" t="s">
        <v>35</v>
      </c>
      <c r="C4" s="97"/>
      <c r="D4" s="97"/>
      <c r="E4" s="97"/>
      <c r="F4" s="97"/>
      <c r="G4" s="97"/>
      <c r="H4" s="97"/>
      <c r="I4" s="97"/>
      <c r="J4" s="97"/>
      <c r="K4" s="97"/>
      <c r="L4" s="97"/>
      <c r="N4" s="34"/>
      <c r="O4" s="34"/>
    </row>
    <row r="5" spans="2:15" s="39" customFormat="1" ht="57">
      <c r="B5" s="35" t="s">
        <v>1</v>
      </c>
      <c r="C5" s="102" t="s">
        <v>2</v>
      </c>
      <c r="D5" s="102"/>
      <c r="E5" s="38" t="s">
        <v>3</v>
      </c>
      <c r="F5" s="36" t="s">
        <v>45</v>
      </c>
      <c r="G5" s="36" t="s">
        <v>46</v>
      </c>
      <c r="H5" s="60" t="s">
        <v>47</v>
      </c>
      <c r="I5" s="53" t="s">
        <v>4</v>
      </c>
      <c r="J5" s="36" t="s">
        <v>5</v>
      </c>
      <c r="K5" s="38"/>
      <c r="L5" s="38"/>
      <c r="N5" s="40"/>
      <c r="O5" s="40"/>
    </row>
    <row r="6" spans="2:12" ht="16.5">
      <c r="B6" s="41" t="s">
        <v>6</v>
      </c>
      <c r="C6" s="105" t="s">
        <v>7</v>
      </c>
      <c r="D6" s="106"/>
      <c r="E6" s="43" t="s">
        <v>8</v>
      </c>
      <c r="F6" s="42" t="s">
        <v>11</v>
      </c>
      <c r="G6" s="42" t="s">
        <v>10</v>
      </c>
      <c r="H6" s="43" t="s">
        <v>11</v>
      </c>
      <c r="I6" s="43" t="s">
        <v>12</v>
      </c>
      <c r="J6" s="42" t="s">
        <v>13</v>
      </c>
      <c r="K6" s="43" t="s">
        <v>14</v>
      </c>
      <c r="L6" s="43" t="s">
        <v>15</v>
      </c>
    </row>
    <row r="7" spans="2:13" ht="16.5">
      <c r="B7" s="44"/>
      <c r="C7" s="107" t="s">
        <v>37</v>
      </c>
      <c r="D7" s="108"/>
      <c r="E7" s="45">
        <v>4846560000</v>
      </c>
      <c r="F7" s="45"/>
      <c r="G7" s="46">
        <v>651437099.74</v>
      </c>
      <c r="H7" s="45">
        <f>SUM(F7:G7)</f>
        <v>651437099.74</v>
      </c>
      <c r="I7" s="45">
        <f>E7-H7</f>
        <v>4195122900.26</v>
      </c>
      <c r="J7" s="61">
        <f>H7/E7*100</f>
        <v>13.441226348998054</v>
      </c>
      <c r="K7" s="45"/>
      <c r="L7" s="45"/>
      <c r="M7" s="70"/>
    </row>
    <row r="8" spans="2:12" ht="20.25" customHeight="1">
      <c r="B8" s="44"/>
      <c r="C8" s="107" t="s">
        <v>17</v>
      </c>
      <c r="D8" s="108"/>
      <c r="E8" s="47">
        <v>12662865000</v>
      </c>
      <c r="F8" s="47"/>
      <c r="G8" s="47">
        <v>998783750</v>
      </c>
      <c r="H8" s="45">
        <f>F8+G8</f>
        <v>998783750</v>
      </c>
      <c r="I8" s="45">
        <f>+E8-H8</f>
        <v>11664081250</v>
      </c>
      <c r="J8" s="61">
        <f>H8/E8*100</f>
        <v>7.8875021568973525</v>
      </c>
      <c r="K8" s="47"/>
      <c r="L8" s="47"/>
    </row>
    <row r="9" spans="2:12" ht="27.75" customHeight="1">
      <c r="B9" s="44"/>
      <c r="C9" s="111" t="s">
        <v>39</v>
      </c>
      <c r="D9" s="112"/>
      <c r="E9" s="47">
        <f>1412103499.74</f>
        <v>1412103499.74</v>
      </c>
      <c r="F9" s="47"/>
      <c r="G9" s="16"/>
      <c r="H9" s="45"/>
      <c r="I9" s="45">
        <f>+E9-H9</f>
        <v>1412103499.74</v>
      </c>
      <c r="J9" s="61">
        <f>H9/E9*100</f>
        <v>0</v>
      </c>
      <c r="K9" s="47"/>
      <c r="L9" s="47"/>
    </row>
    <row r="10" spans="2:13" ht="16.5">
      <c r="B10" s="44"/>
      <c r="C10" s="107" t="s">
        <v>38</v>
      </c>
      <c r="D10" s="108"/>
      <c r="E10" s="47">
        <v>9614662500</v>
      </c>
      <c r="F10" s="47"/>
      <c r="G10" s="47"/>
      <c r="H10" s="45">
        <f>SUM(F10+G10)</f>
        <v>0</v>
      </c>
      <c r="I10" s="45">
        <f>+E10-H10</f>
        <v>9614662500</v>
      </c>
      <c r="J10" s="61">
        <f>H10/E10*100</f>
        <v>0</v>
      </c>
      <c r="K10" s="47"/>
      <c r="L10" s="47"/>
      <c r="M10" s="70"/>
    </row>
    <row r="11" spans="2:15" s="50" customFormat="1" ht="15.75">
      <c r="B11" s="48"/>
      <c r="C11" s="109" t="s">
        <v>20</v>
      </c>
      <c r="D11" s="110"/>
      <c r="E11" s="49">
        <f>E7+E8+E9+E10</f>
        <v>28536190999.74</v>
      </c>
      <c r="F11" s="49"/>
      <c r="G11" s="49">
        <f>SUM(G7:G10)</f>
        <v>1650220849.74</v>
      </c>
      <c r="H11" s="49">
        <f>SUM(H7:H10)</f>
        <v>1650220849.74</v>
      </c>
      <c r="I11" s="49">
        <f>SUM(I7:I10)</f>
        <v>26885970150</v>
      </c>
      <c r="J11" s="63">
        <f>H11/E11*100</f>
        <v>5.782905117767944</v>
      </c>
      <c r="K11" s="49"/>
      <c r="L11" s="49"/>
      <c r="M11" s="51"/>
      <c r="N11" s="51"/>
      <c r="O11" s="51"/>
    </row>
    <row r="12" spans="2:12" ht="16.5">
      <c r="B12" s="31" t="s">
        <v>36</v>
      </c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2:15" s="39" customFormat="1" ht="66" customHeight="1">
      <c r="B13" s="35" t="s">
        <v>1</v>
      </c>
      <c r="C13" s="103" t="s">
        <v>22</v>
      </c>
      <c r="D13" s="104"/>
      <c r="E13" s="53" t="s">
        <v>3</v>
      </c>
      <c r="F13" s="37" t="s">
        <v>23</v>
      </c>
      <c r="G13" s="36" t="s">
        <v>24</v>
      </c>
      <c r="H13" s="60" t="s">
        <v>48</v>
      </c>
      <c r="I13" s="60" t="s">
        <v>49</v>
      </c>
      <c r="J13" s="36" t="s">
        <v>50</v>
      </c>
      <c r="K13" s="53" t="s">
        <v>25</v>
      </c>
      <c r="L13" s="60" t="s">
        <v>26</v>
      </c>
      <c r="N13" s="40"/>
      <c r="O13" s="40"/>
    </row>
    <row r="14" spans="2:14" ht="16.5">
      <c r="B14" s="41" t="s">
        <v>6</v>
      </c>
      <c r="C14" s="105" t="s">
        <v>7</v>
      </c>
      <c r="D14" s="106"/>
      <c r="E14" s="43" t="s">
        <v>8</v>
      </c>
      <c r="F14" s="42" t="s">
        <v>9</v>
      </c>
      <c r="G14" s="42" t="s">
        <v>10</v>
      </c>
      <c r="H14" s="43" t="s">
        <v>29</v>
      </c>
      <c r="I14" s="43" t="s">
        <v>28</v>
      </c>
      <c r="J14" s="42" t="s">
        <v>29</v>
      </c>
      <c r="K14" s="43" t="s">
        <v>30</v>
      </c>
      <c r="L14" s="43" t="s">
        <v>31</v>
      </c>
      <c r="N14" s="54"/>
    </row>
    <row r="15" spans="2:14" ht="16.5">
      <c r="B15" s="44"/>
      <c r="C15" s="100" t="s">
        <v>37</v>
      </c>
      <c r="D15" s="55" t="s">
        <v>41</v>
      </c>
      <c r="E15" s="45">
        <v>1576120400</v>
      </c>
      <c r="F15" s="45"/>
      <c r="G15" s="45">
        <f>E15+F15</f>
        <v>1576120400</v>
      </c>
      <c r="H15" s="45"/>
      <c r="I15" s="45"/>
      <c r="J15" s="45">
        <f>SUM(H15+I15)</f>
        <v>0</v>
      </c>
      <c r="K15" s="45">
        <f>+E15-J15</f>
        <v>1576120400</v>
      </c>
      <c r="L15" s="45">
        <f aca="true" t="shared" si="0" ref="L15:L21">+J15/E15*100</f>
        <v>0</v>
      </c>
      <c r="M15" s="32"/>
      <c r="N15" s="54"/>
    </row>
    <row r="16" spans="2:12" ht="16.5">
      <c r="B16" s="44"/>
      <c r="C16" s="101"/>
      <c r="D16" s="56" t="s">
        <v>42</v>
      </c>
      <c r="E16" s="47">
        <v>2364180600</v>
      </c>
      <c r="F16" s="45">
        <v>119566.72</v>
      </c>
      <c r="G16" s="45">
        <f>SUM(E16+F16)</f>
        <v>2364300166.72</v>
      </c>
      <c r="H16" s="45"/>
      <c r="I16" s="45"/>
      <c r="J16" s="45">
        <f>SUM(H16+I16)</f>
        <v>0</v>
      </c>
      <c r="K16" s="45">
        <f>+E16-J16</f>
        <v>2364180600</v>
      </c>
      <c r="L16" s="45">
        <f t="shared" si="0"/>
        <v>0</v>
      </c>
    </row>
    <row r="17" spans="2:12" ht="16.5">
      <c r="B17" s="44"/>
      <c r="C17" s="80" t="s">
        <v>51</v>
      </c>
      <c r="D17" s="56"/>
      <c r="E17" s="47">
        <v>906259000</v>
      </c>
      <c r="F17" s="81"/>
      <c r="G17" s="45">
        <f>SUM(E17+F17)</f>
        <v>906259000</v>
      </c>
      <c r="H17" s="45"/>
      <c r="I17" s="45"/>
      <c r="J17" s="45"/>
      <c r="K17" s="45">
        <v>906259000</v>
      </c>
      <c r="L17" s="45"/>
    </row>
    <row r="18" spans="2:12" ht="16.5">
      <c r="B18" s="44"/>
      <c r="C18" s="59" t="s">
        <v>17</v>
      </c>
      <c r="D18" s="56"/>
      <c r="E18" s="47">
        <v>12662865000</v>
      </c>
      <c r="F18" s="67"/>
      <c r="G18" s="45">
        <f>E18+F18</f>
        <v>12662865000</v>
      </c>
      <c r="H18" s="45">
        <v>998783750</v>
      </c>
      <c r="I18" s="45"/>
      <c r="J18" s="45">
        <f>SUM(H18+I18)</f>
        <v>998783750</v>
      </c>
      <c r="K18" s="45">
        <f>+E18-J18</f>
        <v>11664081250</v>
      </c>
      <c r="L18" s="45">
        <f t="shared" si="0"/>
        <v>7.8875021568973525</v>
      </c>
    </row>
    <row r="19" spans="2:12" ht="27">
      <c r="B19" s="44"/>
      <c r="C19" s="82" t="s">
        <v>40</v>
      </c>
      <c r="D19" s="56"/>
      <c r="E19" s="47">
        <v>1412103499.74</v>
      </c>
      <c r="F19" s="45"/>
      <c r="G19" s="45">
        <f>E19+F19</f>
        <v>1412103499.74</v>
      </c>
      <c r="H19" s="45"/>
      <c r="I19" s="45"/>
      <c r="J19" s="45">
        <f>H19+I19</f>
        <v>0</v>
      </c>
      <c r="K19" s="45">
        <f>+E19-J19</f>
        <v>1412103499.74</v>
      </c>
      <c r="L19" s="45">
        <f t="shared" si="0"/>
        <v>0</v>
      </c>
    </row>
    <row r="20" spans="2:12" ht="16.5">
      <c r="B20" s="48"/>
      <c r="C20" s="59" t="s">
        <v>38</v>
      </c>
      <c r="D20" s="56"/>
      <c r="E20" s="47">
        <v>9614662500</v>
      </c>
      <c r="F20" s="45">
        <v>9101579.05</v>
      </c>
      <c r="G20" s="45">
        <f>E20+F20</f>
        <v>9623764079.05</v>
      </c>
      <c r="H20" s="45"/>
      <c r="I20" s="57"/>
      <c r="J20" s="45">
        <f>H20+I20</f>
        <v>0</v>
      </c>
      <c r="K20" s="45">
        <f>G20</f>
        <v>9623764079.05</v>
      </c>
      <c r="L20" s="45">
        <f t="shared" si="0"/>
        <v>0</v>
      </c>
    </row>
    <row r="21" spans="2:15" s="50" customFormat="1" ht="15.75">
      <c r="B21" s="58"/>
      <c r="C21" s="68" t="s">
        <v>20</v>
      </c>
      <c r="D21" s="69"/>
      <c r="E21" s="49">
        <f>SUM(E15:E20)</f>
        <v>28536190999.74</v>
      </c>
      <c r="F21" s="49">
        <f>SUM(F15:F20)</f>
        <v>9221145.770000001</v>
      </c>
      <c r="G21" s="49">
        <f>SUM(G15+G16+G17+G18+G19+G20)</f>
        <v>28545412145.510002</v>
      </c>
      <c r="H21" s="49">
        <f>SUM(H15:H20)</f>
        <v>998783750</v>
      </c>
      <c r="I21" s="49"/>
      <c r="J21" s="49">
        <f>SUM(J15:J20)</f>
        <v>998783750</v>
      </c>
      <c r="K21" s="49">
        <f>K15+K16+K17+K18+K19+K20</f>
        <v>27546508828.79</v>
      </c>
      <c r="L21" s="43">
        <f t="shared" si="0"/>
        <v>3.500059801285673</v>
      </c>
      <c r="N21" s="51"/>
      <c r="O21" s="51"/>
    </row>
  </sheetData>
  <sheetProtection/>
  <mergeCells count="15">
    <mergeCell ref="C13:D13"/>
    <mergeCell ref="C14:D14"/>
    <mergeCell ref="C15:C16"/>
    <mergeCell ref="C7:D7"/>
    <mergeCell ref="C8:D8"/>
    <mergeCell ref="C9:D9"/>
    <mergeCell ref="C10:D10"/>
    <mergeCell ref="C11:D11"/>
    <mergeCell ref="C12:L12"/>
    <mergeCell ref="J1:K1"/>
    <mergeCell ref="C2:L2"/>
    <mergeCell ref="C3:L3"/>
    <mergeCell ref="C4:L4"/>
    <mergeCell ref="C5:D5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NZIGUYE</dc:creator>
  <cp:keywords/>
  <dc:description/>
  <cp:lastModifiedBy>Baba Harris</cp:lastModifiedBy>
  <cp:lastPrinted>2021-08-27T06:22:50Z</cp:lastPrinted>
  <dcterms:created xsi:type="dcterms:W3CDTF">2015-06-07T12:54:51Z</dcterms:created>
  <dcterms:modified xsi:type="dcterms:W3CDTF">2022-04-25T05:43:13Z</dcterms:modified>
  <cp:category/>
  <cp:version/>
  <cp:contentType/>
  <cp:contentStatus/>
</cp:coreProperties>
</file>